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85" windowHeight="4005" tabRatio="21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<sst xmlns="http://schemas.openxmlformats.org/spreadsheetml/2006/main" count="58" uniqueCount="38">
  <si>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本体Ｌｖ</t>
  </si>
  <si>
    <t>素毒舌Lv</t>
  </si>
  <si>
    <t>補正テイムLv</t>
  </si>
  <si>
    <t>説得Lv</t>
  </si>
  <si>
    <t>頭</t>
  </si>
  <si>
    <t>手</t>
  </si>
  <si>
    <t>耳</t>
  </si>
  <si>
    <t>指</t>
  </si>
  <si>
    <t>首</t>
  </si>
  <si>
    <t>その他２</t>
  </si>
  <si>
    <t>必要低下Lv</t>
  </si>
  <si>
    <t>必要毒舌Ｌｖ</t>
  </si>
  <si>
    <t>アーチスキル上昇値</t>
  </si>
  <si>
    <t>体</t>
  </si>
  <si>
    <t>肩</t>
  </si>
  <si>
    <t>笛</t>
  </si>
  <si>
    <t>足</t>
  </si>
  <si>
    <t>テイム対象MOB Lv</t>
  </si>
  <si>
    <t>現在の説得Lv</t>
  </si>
  <si>
    <t>その他３</t>
  </si>
  <si>
    <t>女神SLv</t>
  </si>
  <si>
    <t>アーチSLv</t>
  </si>
  <si>
    <t>女神本体上昇値</t>
  </si>
  <si>
    <t>テイム計算機（あくまで参考程度にしてください）</t>
  </si>
  <si>
    <t>説得SLv合計</t>
  </si>
  <si>
    <t>⇒</t>
  </si>
  <si>
    <t>睨み合い補正値</t>
  </si>
  <si>
    <t>説得Lv補正値</t>
  </si>
  <si>
    <t>テイム可能MOB Lv</t>
  </si>
  <si>
    <t>テイム後のMOBＬｖ</t>
  </si>
  <si>
    <t>※睨み合いのSLV補正値上限は６２です。</t>
  </si>
  <si>
    <t>現在の睨み合いLv</t>
  </si>
  <si>
    <t>睨み合いSlv合計</t>
  </si>
  <si>
    <t>※説得のSLV補正値上限は７５です。</t>
  </si>
  <si>
    <t>その他４</t>
  </si>
  <si>
    <t>その他５</t>
  </si>
  <si>
    <t>ベルト</t>
  </si>
  <si>
    <t>その他１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</si>
</sst>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  <numFmt numFmtId="183" formatCode="0;_저"/>
    <numFmt numFmtId="184" formatCode="0;_㠀"/>
    <numFmt numFmtId="185" formatCode="0.0%"/>
    <numFmt numFmtId="186" formatCode="0.000%"/>
    <numFmt numFmtId="187" formatCode="0.0000%"/>
  </numFmts>
  <fonts count="8">
    <font>
      <sz val="10"/>
      <name val="mspgothic"/>
      <family val="3"/>
    </font>
    <font>
      <sz val="10"/>
      <name val="Arial"/>
      <family val="2"/>
    </font>
    <font>
      <sz val="6"/>
      <name val="mspgothic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3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6" fillId="3" borderId="1" xfId="0" applyFont="1" applyFill="1" applyBorder="1" applyAlignment="1">
      <alignment/>
    </xf>
    <xf numFmtId="0" fontId="7" fillId="0" borderId="0" xfId="0" applyFont="1" applyAlignment="1">
      <alignment/>
    </xf>
    <xf numFmtId="0" fontId="4" fillId="2" borderId="1" xfId="0" applyFont="1" applyFill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 locked="0"/>
    </xf>
    <xf numFmtId="182" fontId="4" fillId="2" borderId="1" xfId="0" applyNumberFormat="1" applyFont="1" applyFill="1" applyBorder="1" applyAlignment="1">
      <alignment/>
    </xf>
    <xf numFmtId="184" fontId="5" fillId="3" borderId="1" xfId="0" applyNumberFormat="1" applyFont="1" applyFill="1" applyBorder="1" applyAlignment="1">
      <alignment/>
    </xf>
    <xf numFmtId="184" fontId="4" fillId="2" borderId="1" xfId="0" applyNumberFormat="1" applyFont="1" applyFill="1" applyBorder="1" applyAlignment="1">
      <alignment/>
    </xf>
    <xf numFmtId="9" fontId="4" fillId="0" borderId="1" xfId="15" applyNumberFormat="1" applyFont="1" applyBorder="1" applyAlignment="1">
      <alignment/>
    </xf>
    <xf numFmtId="9" fontId="4" fillId="2" borderId="1" xfId="15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7"/>
  <sheetViews>
    <sheetView tabSelected="1" workbookViewId="0" topLeftCell="A1">
      <selection activeCell="E23" sqref="E23"/>
    </sheetView>
  </sheetViews>
  <sheetFormatPr defaultColWidth="9.00390625" defaultRowHeight="12.75"/>
  <cols>
    <col min="1" max="1" width="5.75390625" style="1" customWidth="1"/>
    <col min="2" max="2" width="25.75390625" style="1" customWidth="1"/>
    <col min="3" max="3" width="13.375" style="1" customWidth="1"/>
    <col min="4" max="4" width="7.125" style="1" customWidth="1"/>
    <col min="5" max="5" width="25.75390625" style="1" customWidth="1"/>
    <col min="6" max="16384" width="12.875" style="1" customWidth="1"/>
  </cols>
  <sheetData>
    <row r="2" ht="17.25">
      <c r="B2" s="11" t="s">
        <v>23</v>
      </c>
    </row>
    <row r="3" spans="1:6" ht="14.25">
      <c r="A3" s="7" t="s">
        <v>25</v>
      </c>
      <c r="B3" s="2" t="s">
        <v>0</v>
      </c>
      <c r="C3" s="13">
        <v>137</v>
      </c>
      <c r="D3" s="7" t="s">
        <v>25</v>
      </c>
      <c r="E3" s="2" t="s">
        <v>17</v>
      </c>
      <c r="F3" s="13">
        <v>335</v>
      </c>
    </row>
    <row r="4" spans="1:6" ht="14.25">
      <c r="A4" s="7" t="s">
        <v>25</v>
      </c>
      <c r="B4" s="2" t="s">
        <v>18</v>
      </c>
      <c r="C4" s="13">
        <v>15</v>
      </c>
      <c r="D4" s="7"/>
      <c r="E4" s="5" t="s">
        <v>10</v>
      </c>
      <c r="F4" s="16">
        <f>IF(C28&gt;=F3,0,F3-C28)</f>
        <v>146</v>
      </c>
    </row>
    <row r="5" spans="1:6" ht="14.25">
      <c r="A5" s="7" t="s">
        <v>25</v>
      </c>
      <c r="B5" s="2" t="s">
        <v>4</v>
      </c>
      <c r="C5" s="13">
        <v>3</v>
      </c>
      <c r="D5" s="7"/>
      <c r="E5" s="5" t="s">
        <v>11</v>
      </c>
      <c r="F5" s="5">
        <f>IF(F4&lt;=0,0,IF(F4&lt;=13,1,IF(C28&gt;=F3,0,ROUNDUP((F4-10)/3,0))))</f>
        <v>46</v>
      </c>
    </row>
    <row r="6" spans="1:6" ht="14.25">
      <c r="A6" s="7" t="s">
        <v>25</v>
      </c>
      <c r="B6" s="2" t="s">
        <v>5</v>
      </c>
      <c r="C6" s="13">
        <v>1</v>
      </c>
      <c r="D6" s="7"/>
      <c r="E6" s="5" t="s">
        <v>1</v>
      </c>
      <c r="F6" s="5">
        <f>IF(C28&gt;=F3,0,IF(F5&lt;=4,"ｱｰﾁいらん",F5-C23))</f>
        <v>42</v>
      </c>
    </row>
    <row r="7" spans="1:6" ht="14.25">
      <c r="A7" s="7" t="s">
        <v>25</v>
      </c>
      <c r="B7" s="2" t="s">
        <v>6</v>
      </c>
      <c r="C7" s="13">
        <v>1</v>
      </c>
      <c r="D7" s="7"/>
      <c r="E7" s="5" t="s">
        <v>2</v>
      </c>
      <c r="F7" s="5">
        <f>IF(C28&gt;=F3,F3,F3-(F5*3+10))</f>
        <v>187</v>
      </c>
    </row>
    <row r="8" spans="1:6" ht="14.25">
      <c r="A8" s="7" t="s">
        <v>25</v>
      </c>
      <c r="B8" s="2" t="s">
        <v>7</v>
      </c>
      <c r="C8" s="13">
        <v>0</v>
      </c>
      <c r="D8" s="7"/>
      <c r="E8" s="2"/>
      <c r="F8" s="2"/>
    </row>
    <row r="9" spans="1:6" ht="14.25">
      <c r="A9" s="7" t="s">
        <v>25</v>
      </c>
      <c r="B9" s="2" t="s">
        <v>8</v>
      </c>
      <c r="C9" s="13">
        <v>4</v>
      </c>
      <c r="D9" s="7"/>
      <c r="E9" s="5" t="s">
        <v>3</v>
      </c>
      <c r="F9" s="5">
        <f>C20</f>
        <v>37</v>
      </c>
    </row>
    <row r="10" spans="1:6" ht="14.25">
      <c r="A10" s="7" t="s">
        <v>25</v>
      </c>
      <c r="B10" s="2" t="s">
        <v>13</v>
      </c>
      <c r="C10" s="13">
        <v>3</v>
      </c>
      <c r="D10" s="7"/>
      <c r="E10" s="2" t="s">
        <v>27</v>
      </c>
      <c r="F10" s="17">
        <f>IF(F9=0,0,IF(F9+C23&gt;=75,0.7,(((0.2*(F9+C23)+55)/100))))</f>
        <v>0.632</v>
      </c>
    </row>
    <row r="11" spans="1:5" ht="14.25">
      <c r="A11" s="7" t="s">
        <v>25</v>
      </c>
      <c r="B11" s="2" t="s">
        <v>14</v>
      </c>
      <c r="C11" s="13">
        <v>3</v>
      </c>
      <c r="E11" s="4" t="s">
        <v>33</v>
      </c>
    </row>
    <row r="12" spans="1:3" ht="14.25">
      <c r="A12" s="7" t="s">
        <v>25</v>
      </c>
      <c r="B12" s="2" t="s">
        <v>16</v>
      </c>
      <c r="C12" s="13">
        <v>1</v>
      </c>
    </row>
    <row r="13" spans="1:6" ht="14.25">
      <c r="A13" s="7" t="s">
        <v>25</v>
      </c>
      <c r="B13" s="2" t="s">
        <v>15</v>
      </c>
      <c r="C13" s="13">
        <v>2</v>
      </c>
      <c r="D13" s="7" t="s">
        <v>25</v>
      </c>
      <c r="E13" s="2" t="s">
        <v>31</v>
      </c>
      <c r="F13" s="13">
        <v>30</v>
      </c>
    </row>
    <row r="14" spans="1:6" ht="14.25">
      <c r="A14" s="7" t="s">
        <v>25</v>
      </c>
      <c r="B14" s="2" t="s">
        <v>36</v>
      </c>
      <c r="C14" s="13">
        <v>0</v>
      </c>
      <c r="E14" s="5" t="s">
        <v>32</v>
      </c>
      <c r="F14" s="5">
        <f>IF(F13=0,0,(F13+C23)+SUM(C5:C19))</f>
        <v>52</v>
      </c>
    </row>
    <row r="15" spans="1:6" ht="14.25">
      <c r="A15" s="7" t="s">
        <v>25</v>
      </c>
      <c r="B15" s="2" t="s">
        <v>37</v>
      </c>
      <c r="C15" s="13">
        <v>0</v>
      </c>
      <c r="D15" s="7"/>
      <c r="E15" s="5" t="s">
        <v>26</v>
      </c>
      <c r="F15" s="18">
        <f>IF(F13=0,0,IF(F14&gt;=62,0.3,ROUNDDOWN((((F14*0.4)+5.4)/100),2)))</f>
        <v>0.26</v>
      </c>
    </row>
    <row r="16" spans="1:6" ht="14.25">
      <c r="A16" s="7" t="s">
        <v>25</v>
      </c>
      <c r="B16" s="2" t="s">
        <v>9</v>
      </c>
      <c r="C16" s="13">
        <v>0</v>
      </c>
      <c r="D16" s="7"/>
      <c r="E16" s="9" t="s">
        <v>30</v>
      </c>
      <c r="F16" s="9"/>
    </row>
    <row r="17" spans="1:6" ht="14.25">
      <c r="A17" s="7" t="s">
        <v>25</v>
      </c>
      <c r="B17" s="2" t="s">
        <v>19</v>
      </c>
      <c r="C17" s="13">
        <v>0</v>
      </c>
      <c r="D17" s="7"/>
      <c r="E17" s="19"/>
      <c r="F17" s="19"/>
    </row>
    <row r="18" spans="1:6" ht="14.25">
      <c r="A18" s="7" t="s">
        <v>25</v>
      </c>
      <c r="B18" s="2" t="s">
        <v>34</v>
      </c>
      <c r="C18" s="13">
        <v>0</v>
      </c>
      <c r="D18" s="7"/>
      <c r="E18" s="10" t="s">
        <v>29</v>
      </c>
      <c r="F18" s="8">
        <f>((INT(F7*F10))+INT((F3*F15)))</f>
        <v>205</v>
      </c>
    </row>
    <row r="19" spans="1:6" ht="14.25">
      <c r="A19" s="7" t="s">
        <v>25</v>
      </c>
      <c r="B19" s="2" t="s">
        <v>35</v>
      </c>
      <c r="C19" s="13">
        <v>0</v>
      </c>
      <c r="D19" s="7"/>
      <c r="E19" s="19"/>
      <c r="F19" s="19"/>
    </row>
    <row r="20" spans="1:6" ht="14.25">
      <c r="A20" s="7"/>
      <c r="B20" s="5" t="s">
        <v>24</v>
      </c>
      <c r="C20" s="5">
        <f>SUM(C4:C19)+C23</f>
        <v>37</v>
      </c>
      <c r="D20" s="7"/>
      <c r="E20" s="20"/>
      <c r="F20" s="21"/>
    </row>
    <row r="21" spans="1:6" ht="14.25">
      <c r="A21" s="7"/>
      <c r="B21" s="2"/>
      <c r="C21" s="2"/>
      <c r="D21" s="7"/>
      <c r="E21" s="22"/>
      <c r="F21" s="22"/>
    </row>
    <row r="22" spans="1:4" ht="14.25">
      <c r="A22" s="7" t="s">
        <v>25</v>
      </c>
      <c r="B22" s="2" t="s">
        <v>21</v>
      </c>
      <c r="C22" s="13">
        <v>75</v>
      </c>
      <c r="D22" s="7"/>
    </row>
    <row r="23" spans="1:4" ht="14.25">
      <c r="A23" s="7"/>
      <c r="B23" s="12" t="s">
        <v>12</v>
      </c>
      <c r="C23" s="12">
        <f>IF(C22=0,0,ROUNDDOWN(C22/25+1,0))</f>
        <v>4</v>
      </c>
      <c r="D23" s="7"/>
    </row>
    <row r="24" spans="1:4" ht="14.25">
      <c r="A24" s="7"/>
      <c r="B24" s="2"/>
      <c r="C24" s="2"/>
      <c r="D24" s="7"/>
    </row>
    <row r="25" spans="1:4" ht="14.25">
      <c r="A25" s="7" t="s">
        <v>25</v>
      </c>
      <c r="B25" s="2" t="s">
        <v>20</v>
      </c>
      <c r="C25" s="13">
        <v>76</v>
      </c>
      <c r="D25" s="7"/>
    </row>
    <row r="26" spans="1:4" ht="14.25">
      <c r="A26" s="7"/>
      <c r="B26" s="5" t="s">
        <v>22</v>
      </c>
      <c r="C26" s="14">
        <f>IF(C25=0,0,INT((C25+C23)/2))</f>
        <v>40</v>
      </c>
      <c r="D26" s="7"/>
    </row>
    <row r="27" spans="1:4" ht="14.25">
      <c r="A27" s="7"/>
      <c r="B27" s="2"/>
      <c r="C27" s="2"/>
      <c r="D27" s="7"/>
    </row>
    <row r="28" spans="1:4" ht="14.25">
      <c r="A28" s="6"/>
      <c r="B28" s="10" t="s">
        <v>28</v>
      </c>
      <c r="C28" s="15">
        <f>(C3+C26-C23)+(C20+C23)-25</f>
        <v>189</v>
      </c>
      <c r="D28" s="6"/>
    </row>
    <row r="29" ht="12">
      <c r="A29" s="6"/>
    </row>
    <row r="31" spans="2:5" ht="14.25">
      <c r="B31" s="3"/>
      <c r="C31" s="3"/>
      <c r="D31" s="4"/>
      <c r="E31" s="4"/>
    </row>
    <row r="32" spans="2:5" ht="14.25">
      <c r="B32" s="3"/>
      <c r="C32" s="3"/>
      <c r="D32" s="4"/>
      <c r="E32" s="4"/>
    </row>
    <row r="33" spans="2:6" ht="14.25">
      <c r="B33" s="3"/>
      <c r="C33" s="3"/>
      <c r="D33" s="4"/>
      <c r="F33" s="3"/>
    </row>
    <row r="34" spans="2:6" ht="14.25">
      <c r="B34" s="3"/>
      <c r="C34" s="4"/>
      <c r="D34" s="4"/>
      <c r="F34" s="3"/>
    </row>
    <row r="35" spans="2:4" ht="14.25">
      <c r="B35" s="3"/>
      <c r="C35" s="4"/>
      <c r="D35" s="4"/>
    </row>
    <row r="36" spans="2:5" ht="14.25">
      <c r="B36" s="3"/>
      <c r="C36" s="3"/>
      <c r="D36" s="4"/>
      <c r="E36" s="4"/>
    </row>
    <row r="37" spans="3:5" ht="14.25">
      <c r="C37" s="3"/>
      <c r="D37" s="4"/>
      <c r="E37" s="4"/>
    </row>
  </sheetData>
  <sheetProtection/>
  <protectedRanges>
    <protectedRange password="8021" sqref="E4:F7" name="範囲1"/>
    <protectedRange password="8021" sqref="E9:F9 E15:F15 B20:C20 B23:C23 B26:C26 B28:C28 E18:F18" name="範囲2"/>
  </protectedRange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&amp;C&amp;"Arial,標準"&amp;A</oddHeader>
    <oddFooter>&amp;C&amp;"Arial,標準"ページ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Tomoaki Mochizuki</dc:creator>
  <cp:keywords/>
  <dc:description/>
  <cp:lastModifiedBy>ぴしま</cp:lastModifiedBy>
  <cp:lastPrinted>1601-01-01T00:01:42Z</cp:lastPrinted>
  <dcterms:created xsi:type="dcterms:W3CDTF">2008-02-16T02:48:06Z</dcterms:created>
  <dcterms:modified xsi:type="dcterms:W3CDTF">2010-02-13T10:42:09Z</dcterms:modified>
  <cp:category/>
  <cp:version/>
  <cp:contentType/>
  <cp:contentStatus/>
  <cp:revision>5</cp:revision>
</cp:coreProperties>
</file>